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B8C98155-4926-4395-8310-F9FFA3DDB794}" xr6:coauthVersionLast="47" xr6:coauthVersionMax="47" xr10:uidLastSave="{00000000-0000-0000-0000-000000000000}"/>
  <bookViews>
    <workbookView xWindow="-108" yWindow="-108" windowWidth="23256" windowHeight="12456" tabRatio="901" firstSheet="4" activeTab="1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heet1" sheetId="170" r:id="rId10"/>
    <sheet name="Sheet2" sheetId="171" r:id="rId11"/>
    <sheet name="Sheet3"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43" i="172" l="1"/>
  <c r="S44" i="172" s="1"/>
  <c r="S45" i="172" s="1"/>
  <c r="V47" i="172" s="1"/>
  <c r="Z43" i="172" s="1"/>
  <c r="W42" i="172"/>
  <c r="P26" i="172"/>
  <c r="O27" i="172"/>
  <c r="O26" i="172"/>
  <c r="V25" i="172"/>
  <c r="U25" i="172"/>
  <c r="T25" i="172"/>
  <c r="Q25" i="172"/>
  <c r="N25" i="172"/>
  <c r="P22" i="172"/>
  <c r="O23" i="172"/>
  <c r="O22" i="172"/>
  <c r="V21" i="172"/>
  <c r="U21" i="172"/>
  <c r="T21" i="172"/>
  <c r="Q21" i="172"/>
  <c r="N21" i="172"/>
  <c r="P18" i="172"/>
  <c r="O19" i="172"/>
  <c r="O18" i="172"/>
  <c r="V17" i="172"/>
  <c r="U17" i="172"/>
  <c r="T17" i="172"/>
  <c r="Q17" i="172"/>
  <c r="N17" i="172"/>
  <c r="P14" i="172"/>
  <c r="O15" i="172"/>
  <c r="O14" i="172"/>
  <c r="V13" i="172"/>
  <c r="U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4" i="154" l="1"/>
  <c r="Q46" i="154" s="1"/>
  <c r="K40" i="154" l="1"/>
  <c r="K39" i="154"/>
  <c r="K38" i="154"/>
  <c r="S32" i="154"/>
  <c r="S34" i="154" s="1"/>
  <c r="I32"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<sst xmlns="http://schemas.openxmlformats.org/spreadsheetml/2006/main" count="2456" uniqueCount="703">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</sst>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2">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166" fontId="17" fillId="0" borderId="0" xfId="1" applyNumberFormat="1" applyFont="1" applyFill="1" applyBorder="1" applyAlignment="1">
      <alignment horizontal="left" wrapText="1"/>
    </xf>
    <xf numFmtId="0" fontId="0" fillId="0" borderId="0" xfId="0" applyFill="1" applyBorder="1"/>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zoomScale="60" workbookViewId="0">
      <selection activeCell="X28" sqref="X28"/>
    </sheetView>
  </sheetViews>
  <sheetFormatPr defaultRowHeight="13.2" x14ac:dyDescent="0.25"/>
  <cols>
    <col min="5" max="5" width="21" bestFit="1" customWidth="1"/>
    <col min="6" max="6" width="13.44140625"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647</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510</v>
      </c>
      <c r="AB16" t="s">
        <v>511</v>
      </c>
      <c r="AC16" s="92" t="s">
        <v>513</v>
      </c>
      <c r="AD16" s="92" t="s">
        <v>519</v>
      </c>
      <c r="AE16" s="93" t="s">
        <v>224</v>
      </c>
      <c r="AF16" t="s">
        <v>508</v>
      </c>
      <c r="AG16" s="92" t="s">
        <v>244</v>
      </c>
    </row>
    <row r="17" spans="6:33" x14ac:dyDescent="0.25">
      <c r="F17" s="93" t="s">
        <v>160</v>
      </c>
      <c r="I17" s="93" t="s">
        <v>521</v>
      </c>
      <c r="J17" s="93">
        <v>2030</v>
      </c>
      <c r="M17">
        <f>'403.b Solid Direct air capture'!D10*1000*0.0000036</f>
        <v>5.3999999999999994E-3</v>
      </c>
      <c r="N17">
        <f>'403.b Solid Direct air capture'!D18*1000*0.0000036</f>
        <v>3.5999999999999999E-3</v>
      </c>
      <c r="P17" s="95"/>
      <c r="U17" s="26"/>
      <c r="Z17" s="390"/>
      <c r="AA17" s="390"/>
      <c r="AB17" s="390"/>
      <c r="AC17" s="390"/>
      <c r="AD17" s="390"/>
      <c r="AE17" s="390"/>
      <c r="AF17" s="390"/>
      <c r="AG17" s="390"/>
    </row>
    <row r="18" spans="6:33" x14ac:dyDescent="0.25">
      <c r="F18" t="s">
        <v>647</v>
      </c>
      <c r="I18" s="93"/>
      <c r="J18" s="93">
        <v>2030</v>
      </c>
      <c r="M18">
        <v>1500</v>
      </c>
      <c r="P18" s="95"/>
      <c r="U18" s="26"/>
      <c r="Z18" s="390"/>
      <c r="AA18" s="390"/>
      <c r="AB18" s="390"/>
      <c r="AC18" s="390"/>
      <c r="AD18" s="390"/>
      <c r="AE18" s="390"/>
      <c r="AF18" s="390"/>
      <c r="AG18" s="390"/>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2" spans="6:33" x14ac:dyDescent="0.25">
      <c r="U32">
        <v>1.5</v>
      </c>
      <c r="V32" t="s">
        <v>685</v>
      </c>
    </row>
    <row r="35" spans="21:22" x14ac:dyDescent="0.25">
      <c r="U35">
        <f>U32*1000000/1000</f>
        <v>1500</v>
      </c>
      <c r="V35"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G57"/>
  <sheetViews>
    <sheetView zoomScale="56" workbookViewId="0">
      <selection activeCell="Y15" sqref="Y15"/>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3" x14ac:dyDescent="0.25">
      <c r="Y3" s="28" t="s">
        <v>14</v>
      </c>
      <c r="Z3" s="29"/>
      <c r="AA3" s="29"/>
      <c r="AB3" s="29"/>
      <c r="AC3" s="29"/>
      <c r="AD3" s="29"/>
      <c r="AE3" s="29"/>
      <c r="AF3" s="29"/>
    </row>
    <row r="4" spans="3:33" x14ac:dyDescent="0.25">
      <c r="Y4" s="30" t="s">
        <v>7</v>
      </c>
      <c r="Z4" s="30" t="s">
        <v>0</v>
      </c>
      <c r="AA4" s="30" t="s">
        <v>3</v>
      </c>
      <c r="AB4" s="30" t="s">
        <v>4</v>
      </c>
      <c r="AC4" s="30" t="s">
        <v>8</v>
      </c>
      <c r="AD4" s="30" t="s">
        <v>9</v>
      </c>
      <c r="AE4" s="30" t="s">
        <v>10</v>
      </c>
      <c r="AF4" s="30" t="s">
        <v>12</v>
      </c>
    </row>
    <row r="5" spans="3:33" ht="31.8" thickBot="1" x14ac:dyDescent="0.3">
      <c r="Y5" s="32" t="s">
        <v>34</v>
      </c>
      <c r="Z5" s="32" t="s">
        <v>26</v>
      </c>
      <c r="AA5" s="32" t="s">
        <v>27</v>
      </c>
      <c r="AB5" s="32" t="s">
        <v>4</v>
      </c>
      <c r="AC5" s="32" t="s">
        <v>37</v>
      </c>
      <c r="AD5" s="32" t="s">
        <v>38</v>
      </c>
      <c r="AE5" s="32" t="s">
        <v>28</v>
      </c>
      <c r="AF5" s="32" t="s">
        <v>29</v>
      </c>
    </row>
    <row r="6" spans="3:33" x14ac:dyDescent="0.25">
      <c r="Y6" s="29" t="s">
        <v>44</v>
      </c>
      <c r="Z6" t="s">
        <v>500</v>
      </c>
      <c r="AA6" t="s">
        <v>501</v>
      </c>
      <c r="AB6" t="s">
        <v>45</v>
      </c>
      <c r="AC6" s="29"/>
      <c r="AD6" s="110" t="s">
        <v>224</v>
      </c>
    </row>
    <row r="7" spans="3:33" x14ac:dyDescent="0.25">
      <c r="C7" s="97" t="s">
        <v>13</v>
      </c>
      <c r="D7" s="93"/>
      <c r="E7" s="93"/>
      <c r="F7" s="93"/>
      <c r="G7" s="97"/>
      <c r="H7" s="97"/>
      <c r="I7" s="97"/>
      <c r="J7" s="97"/>
      <c r="K7" s="97"/>
      <c r="L7" s="97"/>
      <c r="M7" s="93"/>
      <c r="N7" s="93"/>
      <c r="O7" s="93"/>
      <c r="P7" s="93"/>
      <c r="Q7" s="93"/>
      <c r="R7" s="93"/>
      <c r="S7" s="93"/>
      <c r="T7" s="93"/>
    </row>
    <row r="8" spans="3:33"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3"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3"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3"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3"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3"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3" x14ac:dyDescent="0.25">
      <c r="F14" t="s">
        <v>647</v>
      </c>
      <c r="I14" s="93">
        <v>2025</v>
      </c>
      <c r="L14">
        <f>R53</f>
        <v>3216.0814363276982</v>
      </c>
      <c r="Y14" t="s">
        <v>702</v>
      </c>
      <c r="Z14" t="s">
        <v>502</v>
      </c>
      <c r="AA14" t="s">
        <v>503</v>
      </c>
      <c r="AB14" s="92" t="s">
        <v>45</v>
      </c>
      <c r="AC14" s="92" t="s">
        <v>62</v>
      </c>
      <c r="AD14" s="93" t="s">
        <v>224</v>
      </c>
      <c r="AE14" s="93" t="s">
        <v>500</v>
      </c>
      <c r="AF14" s="92" t="s">
        <v>244</v>
      </c>
    </row>
    <row r="15" spans="3:33" x14ac:dyDescent="0.25">
      <c r="H15" s="93" t="s">
        <v>160</v>
      </c>
      <c r="I15" s="93">
        <v>2025</v>
      </c>
      <c r="M15">
        <f>SUM('98 Methanol from Hydrogen'!D17:D18)/'98 Methanol from Hydrogen'!D16</f>
        <v>0.28205128205128205</v>
      </c>
      <c r="O15" s="95"/>
      <c r="T15" s="26"/>
      <c r="Y15" s="390"/>
      <c r="Z15" s="390"/>
      <c r="AA15" s="390"/>
      <c r="AB15" s="390"/>
      <c r="AC15" s="390"/>
      <c r="AD15" s="390"/>
      <c r="AE15" s="390"/>
      <c r="AF15" s="390"/>
      <c r="AG15" s="391"/>
    </row>
    <row r="16" spans="3:33"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c r="Y16" s="391"/>
      <c r="Z16" s="391"/>
      <c r="AA16" s="391"/>
      <c r="AB16" s="391"/>
      <c r="AC16" s="391"/>
      <c r="AD16" s="391"/>
      <c r="AE16" s="391"/>
      <c r="AF16" s="391"/>
      <c r="AG16" s="391"/>
    </row>
    <row r="17" spans="6:33" x14ac:dyDescent="0.25">
      <c r="F17" t="s">
        <v>180</v>
      </c>
      <c r="I17" s="93">
        <v>2030</v>
      </c>
      <c r="L17">
        <f>'98 Methanol from Hydrogen'!E12/'98 Methanol from Hydrogen'!$Q$5</f>
        <v>1.0474631751227497</v>
      </c>
      <c r="O17" s="95"/>
      <c r="T17" s="26"/>
      <c r="Y17" s="391"/>
      <c r="Z17" s="391"/>
      <c r="AA17" s="391"/>
      <c r="AB17" s="391"/>
      <c r="AC17" s="391"/>
      <c r="AD17" s="391"/>
      <c r="AE17" s="391"/>
      <c r="AF17" s="391"/>
      <c r="AG17" s="391"/>
    </row>
    <row r="18" spans="6:33" x14ac:dyDescent="0.25">
      <c r="F18" t="s">
        <v>41</v>
      </c>
      <c r="I18" s="93">
        <v>2030</v>
      </c>
      <c r="L18">
        <f>'98 Methanol from Hydrogen'!E13/'98 Methanol from Hydrogen'!$Q$5</f>
        <v>1.6366612111292964E-2</v>
      </c>
      <c r="Y18" s="391"/>
      <c r="Z18" s="391"/>
      <c r="AA18" s="391"/>
      <c r="AB18" s="391"/>
      <c r="AC18" s="391"/>
      <c r="AD18" s="391"/>
      <c r="AE18" s="391"/>
      <c r="AF18" s="391"/>
      <c r="AG18" s="391"/>
    </row>
    <row r="19" spans="6:33" x14ac:dyDescent="0.25">
      <c r="F19" t="s">
        <v>647</v>
      </c>
      <c r="I19" s="93">
        <v>2030</v>
      </c>
      <c r="L19">
        <f>R53</f>
        <v>3216.0814363276982</v>
      </c>
      <c r="Y19" s="391"/>
      <c r="Z19" s="391"/>
      <c r="AA19" s="391"/>
      <c r="AB19" s="391"/>
      <c r="AC19" s="391"/>
      <c r="AD19" s="391"/>
      <c r="AE19" s="391"/>
      <c r="AF19" s="391"/>
      <c r="AG19" s="391"/>
    </row>
    <row r="20" spans="6:33" x14ac:dyDescent="0.25">
      <c r="H20" s="93" t="s">
        <v>160</v>
      </c>
      <c r="I20" s="93">
        <v>2030</v>
      </c>
      <c r="M20">
        <f>SUM('98 Methanol from Hydrogen'!E17:E18)/'98 Methanol from Hydrogen'!E16</f>
        <v>0.28205128205128205</v>
      </c>
      <c r="Y20" s="391"/>
      <c r="Z20" s="391"/>
      <c r="AA20" s="391"/>
      <c r="AB20" s="391"/>
      <c r="AC20" s="391"/>
      <c r="AD20" s="391"/>
      <c r="AE20" s="391"/>
      <c r="AF20" s="391"/>
      <c r="AG20" s="391"/>
    </row>
    <row r="21" spans="6:33"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33" x14ac:dyDescent="0.25">
      <c r="F22" t="s">
        <v>180</v>
      </c>
      <c r="I22" s="93">
        <v>2040</v>
      </c>
      <c r="L22">
        <f>'98 Methanol from Hydrogen'!F12/'98 Methanol from Hydrogen'!$Q$5</f>
        <v>1.0474631751227497</v>
      </c>
    </row>
    <row r="23" spans="6:33" x14ac:dyDescent="0.25">
      <c r="F23" t="s">
        <v>41</v>
      </c>
      <c r="I23" s="93">
        <v>2040</v>
      </c>
      <c r="L23">
        <f>'98 Methanol from Hydrogen'!F13/'98 Methanol from Hydrogen'!$Q$5</f>
        <v>1.6366612111292964E-2</v>
      </c>
    </row>
    <row r="24" spans="6:33" x14ac:dyDescent="0.25">
      <c r="F24" t="s">
        <v>647</v>
      </c>
      <c r="I24" s="93">
        <v>2040</v>
      </c>
      <c r="L24">
        <f>R53</f>
        <v>3216.0814363276982</v>
      </c>
    </row>
    <row r="25" spans="6:33" x14ac:dyDescent="0.25">
      <c r="H25" s="93" t="s">
        <v>160</v>
      </c>
      <c r="I25" s="93">
        <v>2040</v>
      </c>
      <c r="M25">
        <f>SUM('98 Methanol from Hydrogen'!F17:F18)/'98 Methanol from Hydrogen'!F16</f>
        <v>0.28205128205128205</v>
      </c>
    </row>
    <row r="26" spans="6:33"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33" x14ac:dyDescent="0.25">
      <c r="F27" t="s">
        <v>180</v>
      </c>
      <c r="I27" s="93">
        <v>2050</v>
      </c>
      <c r="L27">
        <f>'98 Methanol from Hydrogen'!G12/'98 Methanol from Hydrogen'!$Q$5</f>
        <v>1.0474631751227497</v>
      </c>
    </row>
    <row r="28" spans="6:33" x14ac:dyDescent="0.25">
      <c r="F28" t="s">
        <v>41</v>
      </c>
      <c r="I28" s="93">
        <v>2050</v>
      </c>
      <c r="L28">
        <f>'98 Methanol from Hydrogen'!G13/'98 Methanol from Hydrogen'!$Q$5</f>
        <v>1.6366612111292964E-2</v>
      </c>
    </row>
    <row r="29" spans="6:33" x14ac:dyDescent="0.25">
      <c r="F29" t="s">
        <v>647</v>
      </c>
      <c r="I29" s="93">
        <v>2050</v>
      </c>
      <c r="L29">
        <f>R53</f>
        <v>3216.0814363276982</v>
      </c>
    </row>
    <row r="30" spans="6:33"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0" t="s">
        <v>299</v>
      </c>
      <c r="K38" s="341">
        <v>2020</v>
      </c>
      <c r="L38" s="341">
        <v>2025</v>
      </c>
      <c r="M38" s="341">
        <v>2030</v>
      </c>
      <c r="N38" s="341">
        <v>2040</v>
      </c>
      <c r="O38" s="341">
        <v>2050</v>
      </c>
    </row>
    <row r="39" spans="10:22" ht="18.600000000000001" thickBot="1" x14ac:dyDescent="0.3">
      <c r="J39" s="342" t="s">
        <v>300</v>
      </c>
      <c r="K39" s="343" t="s">
        <v>301</v>
      </c>
      <c r="L39" s="343" t="s">
        <v>301</v>
      </c>
      <c r="M39" s="343" t="s">
        <v>301</v>
      </c>
      <c r="N39" s="343" t="s">
        <v>301</v>
      </c>
      <c r="O39" s="343" t="s">
        <v>301</v>
      </c>
    </row>
    <row r="40" spans="10:22" ht="18.600000000000001" thickBot="1" x14ac:dyDescent="0.3">
      <c r="J40" s="344" t="s">
        <v>304</v>
      </c>
      <c r="K40" s="345"/>
      <c r="L40" s="345"/>
      <c r="M40" s="345"/>
      <c r="N40" s="345"/>
      <c r="O40" s="345"/>
    </row>
    <row r="41" spans="10:22" ht="18.600000000000001" thickBot="1" x14ac:dyDescent="0.3">
      <c r="J41" s="346" t="s">
        <v>77</v>
      </c>
      <c r="K41" s="345"/>
      <c r="L41" s="345"/>
      <c r="M41" s="345"/>
      <c r="N41" s="345"/>
      <c r="O41" s="345"/>
    </row>
    <row r="42" spans="10:22" ht="18.600000000000001" thickBot="1" x14ac:dyDescent="0.3">
      <c r="J42" s="347" t="s">
        <v>392</v>
      </c>
      <c r="K42" s="348">
        <v>300</v>
      </c>
      <c r="L42" s="348">
        <v>300</v>
      </c>
      <c r="M42" s="348">
        <v>600</v>
      </c>
      <c r="N42" s="348">
        <v>900</v>
      </c>
      <c r="O42" s="348">
        <v>1200</v>
      </c>
    </row>
    <row r="43" spans="10:22" ht="18.600000000000001" thickBot="1" x14ac:dyDescent="0.3">
      <c r="J43" s="347" t="s">
        <v>393</v>
      </c>
      <c r="K43" s="348">
        <v>69</v>
      </c>
      <c r="L43" s="348">
        <v>69</v>
      </c>
      <c r="M43" s="348">
        <v>138</v>
      </c>
      <c r="N43" s="348">
        <v>207</v>
      </c>
      <c r="O43" s="348">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9"/>
      <c r="R51" s="349"/>
      <c r="S51" s="349"/>
      <c r="U51">
        <v>1</v>
      </c>
      <c r="V51" t="s">
        <v>516</v>
      </c>
    </row>
    <row r="52" spans="10:22" x14ac:dyDescent="0.25">
      <c r="M52" s="111"/>
      <c r="Q52" s="349"/>
      <c r="R52" s="349"/>
      <c r="S52" s="349"/>
      <c r="U52">
        <v>3.5999999999999998E-6</v>
      </c>
      <c r="V52" t="s">
        <v>517</v>
      </c>
    </row>
    <row r="53" spans="10:22" x14ac:dyDescent="0.25">
      <c r="Q53" s="349"/>
      <c r="R53" s="349">
        <f>U46/U49</f>
        <v>3216.0814363276982</v>
      </c>
      <c r="S53" s="350" t="s">
        <v>691</v>
      </c>
    </row>
    <row r="55" spans="10:22" x14ac:dyDescent="0.25">
      <c r="J55" s="351"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abSelected="1" topLeftCell="G1" zoomScale="67" workbookViewId="0">
      <selection activeCell="AD23" sqref="AD23"/>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t="e">
        <f>'102 Hydrogen to Jet'!B23/1000*8760*#REF!</f>
        <v>#REF!</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160</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647</v>
      </c>
      <c r="L16" s="93">
        <v>2020</v>
      </c>
      <c r="O16">
        <f>Z43</f>
        <v>22133.852811331566</v>
      </c>
      <c r="R16" s="95"/>
      <c r="W16" s="26"/>
      <c r="AB16" t="s">
        <v>702</v>
      </c>
      <c r="AC16" s="246" t="s">
        <v>505</v>
      </c>
      <c r="AD16" s="247" t="s">
        <v>506</v>
      </c>
      <c r="AE16" s="92" t="s">
        <v>45</v>
      </c>
      <c r="AF16" s="92" t="s">
        <v>62</v>
      </c>
      <c r="AG16" s="93" t="s">
        <v>224</v>
      </c>
      <c r="AH16" t="s">
        <v>507</v>
      </c>
      <c r="AI16" s="92" t="s">
        <v>244</v>
      </c>
    </row>
    <row r="17" spans="8:23" x14ac:dyDescent="0.25">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t="e">
        <f>'102 Hydrogen to Jet'!C23/1000*8760*#REF!</f>
        <v>#REF!</v>
      </c>
      <c r="V17">
        <f>'102 Hydrogen to Jet'!C24/('102 Hydrogen to Jet'!$S$11*1000000)</f>
        <v>1.2406333333333333</v>
      </c>
      <c r="W17" s="26">
        <v>2</v>
      </c>
    </row>
    <row r="18" spans="8:23" x14ac:dyDescent="0.25">
      <c r="H18" t="s">
        <v>41</v>
      </c>
      <c r="K18" s="93" t="s">
        <v>160</v>
      </c>
      <c r="L18" s="93">
        <v>2030</v>
      </c>
      <c r="O18">
        <f>'102 Hydrogen to Jet'!C11/'102 Hydrogen to Jet'!C13</f>
        <v>7.1428571428571435E-3</v>
      </c>
      <c r="P18">
        <f>'102 Hydrogen to Jet'!C14/'102 Hydrogen to Jet'!C13</f>
        <v>0.28571428571428575</v>
      </c>
      <c r="R18" s="95"/>
      <c r="W18" s="26"/>
    </row>
    <row r="19" spans="8:23" x14ac:dyDescent="0.25">
      <c r="H19" t="s">
        <v>508</v>
      </c>
      <c r="L19" s="93">
        <v>2030</v>
      </c>
      <c r="O19">
        <f>'102 Hydrogen to Jet'!C9/('102 Hydrogen to Jet'!P13*1000)</f>
        <v>90.655509065550916</v>
      </c>
      <c r="R19" s="95"/>
      <c r="W19" s="26"/>
    </row>
    <row r="20" spans="8:23" x14ac:dyDescent="0.25">
      <c r="H20" t="s">
        <v>647</v>
      </c>
      <c r="L20" s="93">
        <v>2030</v>
      </c>
      <c r="O20">
        <f>Z43</f>
        <v>22133.852811331566</v>
      </c>
      <c r="R20" s="95"/>
      <c r="W20" s="26"/>
    </row>
    <row r="21" spans="8:23"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t="e">
        <f>'102 Hydrogen to Jet'!D23/1000*8760*#REF!</f>
        <v>#REF!</v>
      </c>
      <c r="V21">
        <f>'102 Hydrogen to Jet'!D24/('102 Hydrogen to Jet'!$S$11*1000000)</f>
        <v>0.94524444444444444</v>
      </c>
      <c r="W21">
        <v>2</v>
      </c>
    </row>
    <row r="22" spans="8:23" x14ac:dyDescent="0.25">
      <c r="H22" t="s">
        <v>41</v>
      </c>
      <c r="K22" s="93" t="s">
        <v>160</v>
      </c>
      <c r="L22" s="93">
        <v>2040</v>
      </c>
      <c r="O22">
        <f>'102 Hydrogen to Jet'!D11/'102 Hydrogen to Jet'!D13</f>
        <v>6.8493150684931512E-3</v>
      </c>
      <c r="P22">
        <f>'102 Hydrogen to Jet'!D14/'102 Hydrogen to Jet'!D13</f>
        <v>0.23287671232876714</v>
      </c>
    </row>
    <row r="23" spans="8:23" x14ac:dyDescent="0.25">
      <c r="H23" t="s">
        <v>508</v>
      </c>
      <c r="L23" s="93">
        <v>2040</v>
      </c>
      <c r="O23">
        <f>'102 Hydrogen to Jet'!D9/('102 Hydrogen to Jet'!P13*1000)</f>
        <v>83.68200836820084</v>
      </c>
    </row>
    <row r="24" spans="8:23" x14ac:dyDescent="0.25">
      <c r="H24" t="s">
        <v>647</v>
      </c>
      <c r="L24" s="93">
        <v>2040</v>
      </c>
      <c r="O24">
        <f>Z43</f>
        <v>22133.852811331566</v>
      </c>
    </row>
    <row r="25" spans="8:23"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t="e">
        <f>'102 Hydrogen to Jet'!E23/1000*8760*#REF!</f>
        <v>#REF!</v>
      </c>
      <c r="V25">
        <f>'102 Hydrogen to Jet'!E24/('102 Hydrogen to Jet'!$S$11*1000000)</f>
        <v>0.62031666666666663</v>
      </c>
      <c r="W25">
        <v>2</v>
      </c>
    </row>
    <row r="26" spans="8:23" x14ac:dyDescent="0.25">
      <c r="H26" t="s">
        <v>41</v>
      </c>
      <c r="K26" s="93" t="s">
        <v>160</v>
      </c>
      <c r="L26" s="93">
        <v>2050</v>
      </c>
      <c r="O26">
        <f>'102 Hydrogen to Jet'!E11/'102 Hydrogen to Jet'!E13</f>
        <v>6.6666666666666671E-3</v>
      </c>
      <c r="P26">
        <f>'102 Hydrogen to Jet'!E14/'102 Hydrogen to Jet'!E13</f>
        <v>0.19999999999999998</v>
      </c>
    </row>
    <row r="27" spans="8:23" x14ac:dyDescent="0.25">
      <c r="H27" t="s">
        <v>508</v>
      </c>
      <c r="L27" s="93">
        <v>2050</v>
      </c>
      <c r="O27">
        <f>'102 Hydrogen to Jet'!E9/('102 Hydrogen to Jet'!P13*1000)</f>
        <v>76.708507670850764</v>
      </c>
    </row>
    <row r="28" spans="8:23" x14ac:dyDescent="0.25">
      <c r="H28" t="s">
        <v>647</v>
      </c>
      <c r="L28" s="93">
        <v>2050</v>
      </c>
      <c r="O28">
        <f>Z43</f>
        <v>22133.852811331566</v>
      </c>
    </row>
    <row r="29" spans="8:23" x14ac:dyDescent="0.25">
      <c r="L29" s="93"/>
    </row>
    <row r="35" spans="15:27" x14ac:dyDescent="0.25">
      <c r="U35" s="111" t="s">
        <v>696</v>
      </c>
      <c r="V35">
        <v>0.754</v>
      </c>
      <c r="W35" s="111" t="s">
        <v>697</v>
      </c>
      <c r="Z35">
        <v>20</v>
      </c>
      <c r="AA35" s="111" t="s">
        <v>698</v>
      </c>
    </row>
    <row r="36" spans="15:27" x14ac:dyDescent="0.25">
      <c r="V36">
        <v>754</v>
      </c>
      <c r="W36" s="111" t="s">
        <v>699</v>
      </c>
    </row>
    <row r="37" spans="15:27" x14ac:dyDescent="0.25">
      <c r="P37">
        <v>4800</v>
      </c>
      <c r="Q37" s="111" t="s">
        <v>694</v>
      </c>
    </row>
    <row r="39" spans="15:27" x14ac:dyDescent="0.25">
      <c r="O39">
        <v>1</v>
      </c>
      <c r="P39" s="111" t="s">
        <v>694</v>
      </c>
      <c r="W39">
        <v>1E-3</v>
      </c>
      <c r="X39" s="111" t="s">
        <v>693</v>
      </c>
    </row>
    <row r="40" spans="15:27" x14ac:dyDescent="0.25">
      <c r="O40">
        <v>0.159</v>
      </c>
      <c r="P40" s="111" t="s">
        <v>695</v>
      </c>
    </row>
    <row r="42" spans="15:27" x14ac:dyDescent="0.25">
      <c r="W42">
        <f>W39*10000*1000</f>
        <v>10000</v>
      </c>
    </row>
    <row r="43" spans="15:27" x14ac:dyDescent="0.25">
      <c r="P43">
        <f>P37*O40</f>
        <v>763.2</v>
      </c>
      <c r="Q43" s="111" t="s">
        <v>695</v>
      </c>
      <c r="Z43">
        <f>Z35*10000/V47</f>
        <v>22133.852811331566</v>
      </c>
      <c r="AA43" s="111" t="s">
        <v>691</v>
      </c>
    </row>
    <row r="44" spans="15:27" x14ac:dyDescent="0.25">
      <c r="S44">
        <f>P43*V36</f>
        <v>575452.80000000005</v>
      </c>
    </row>
    <row r="45" spans="15:27" x14ac:dyDescent="0.25">
      <c r="S45">
        <f>S44/1000</f>
        <v>575.45280000000002</v>
      </c>
      <c r="T45" s="111" t="s">
        <v>688</v>
      </c>
    </row>
    <row r="47" spans="15:27" x14ac:dyDescent="0.25">
      <c r="V47">
        <f>R50*S45*365</f>
        <v>9.0359325014399996</v>
      </c>
      <c r="W47" s="111" t="s">
        <v>700</v>
      </c>
    </row>
    <row r="50" spans="18:19" x14ac:dyDescent="0.25">
      <c r="R50">
        <v>4.3019999999999998E-5</v>
      </c>
      <c r="S50"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A3"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zoomScale="71" workbookViewId="0">
      <selection activeCell="M57" sqref="M57"/>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4" t="s">
        <v>72</v>
      </c>
      <c r="D3" s="355"/>
      <c r="E3" s="355"/>
      <c r="F3" s="355"/>
      <c r="G3" s="355"/>
      <c r="H3" s="355"/>
      <c r="I3" s="355"/>
      <c r="J3" s="355"/>
      <c r="K3" s="355"/>
      <c r="L3" s="355"/>
    </row>
    <row r="4" spans="1:13" ht="13.2" customHeight="1" x14ac:dyDescent="0.25">
      <c r="A4" s="37"/>
      <c r="B4" s="39"/>
      <c r="C4" s="40">
        <v>2020</v>
      </c>
      <c r="D4" s="40">
        <v>2030</v>
      </c>
      <c r="E4" s="40">
        <v>2040</v>
      </c>
      <c r="F4" s="40">
        <v>2050</v>
      </c>
      <c r="G4" s="356" t="s">
        <v>73</v>
      </c>
      <c r="H4" s="356"/>
      <c r="I4" s="356" t="s">
        <v>74</v>
      </c>
      <c r="J4" s="356"/>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2"/>
      <c r="B43" s="352"/>
      <c r="C43" s="352"/>
      <c r="D43" s="352"/>
      <c r="E43" s="352"/>
      <c r="F43" s="352"/>
      <c r="G43" s="352"/>
      <c r="H43" s="352"/>
      <c r="I43" s="352"/>
      <c r="J43" s="69"/>
      <c r="K43" s="70"/>
      <c r="L43" s="352"/>
      <c r="M43" s="352"/>
    </row>
    <row r="44" spans="1:14" x14ac:dyDescent="0.25">
      <c r="A44" s="70"/>
      <c r="C44" s="352"/>
      <c r="D44" s="353"/>
      <c r="E44" s="353"/>
      <c r="F44" s="353"/>
      <c r="G44" s="353"/>
      <c r="H44" s="353"/>
      <c r="I44" s="353"/>
      <c r="J44" s="353"/>
      <c r="K44" s="353"/>
      <c r="L44" s="352"/>
      <c r="M44" s="352"/>
    </row>
    <row r="45" spans="1:14" x14ac:dyDescent="0.25">
      <c r="A45" s="71"/>
      <c r="B45" s="352"/>
      <c r="C45" s="353"/>
      <c r="D45" s="353"/>
      <c r="E45" s="353"/>
      <c r="F45" s="353"/>
      <c r="G45" s="353"/>
      <c r="H45" s="353"/>
      <c r="I45" s="353"/>
      <c r="J45" s="353"/>
      <c r="K45" s="70"/>
      <c r="L45" s="352"/>
      <c r="M45" s="352"/>
    </row>
    <row r="46" spans="1:14" x14ac:dyDescent="0.25">
      <c r="A46" s="70"/>
      <c r="C46" s="352"/>
      <c r="D46" s="353"/>
      <c r="E46" s="353"/>
      <c r="F46" s="353"/>
      <c r="G46" s="353"/>
      <c r="H46" s="353"/>
      <c r="I46" s="353"/>
      <c r="J46" s="353"/>
      <c r="K46" s="353"/>
      <c r="L46" s="352"/>
      <c r="M46" s="352"/>
    </row>
    <row r="47" spans="1:14" x14ac:dyDescent="0.25">
      <c r="A47" s="70"/>
      <c r="B47" s="352"/>
      <c r="C47" s="353"/>
      <c r="D47" s="353"/>
      <c r="E47" s="353"/>
      <c r="F47" s="353"/>
      <c r="G47" s="353"/>
      <c r="H47" s="353"/>
      <c r="I47" s="353"/>
      <c r="J47" s="353"/>
      <c r="K47" s="70"/>
      <c r="L47" s="352"/>
      <c r="M47" s="352"/>
    </row>
    <row r="48" spans="1:14" x14ac:dyDescent="0.25">
      <c r="B48" s="72"/>
      <c r="L48" s="352"/>
      <c r="M48" s="352"/>
    </row>
    <row r="49" spans="1:14" x14ac:dyDescent="0.25">
      <c r="A49" s="70"/>
      <c r="B49" s="69"/>
      <c r="C49" s="69"/>
      <c r="D49" s="73"/>
      <c r="E49" s="69"/>
      <c r="F49" s="69"/>
      <c r="G49" s="69"/>
      <c r="H49" s="69"/>
      <c r="I49" s="69"/>
      <c r="J49" s="69"/>
      <c r="K49" s="70"/>
      <c r="L49" s="352"/>
      <c r="M49" s="352"/>
    </row>
    <row r="50" spans="1:14" x14ac:dyDescent="0.25">
      <c r="A50" s="357" t="s">
        <v>124</v>
      </c>
      <c r="B50" s="357"/>
      <c r="C50" s="66"/>
      <c r="D50" s="66"/>
      <c r="E50" s="66"/>
      <c r="F50" s="66"/>
      <c r="G50" s="66"/>
      <c r="H50" s="66"/>
      <c r="I50" s="66"/>
      <c r="J50" s="66"/>
      <c r="K50" s="70"/>
      <c r="L50" s="352"/>
      <c r="M50" s="352"/>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4" t="s">
        <v>290</v>
      </c>
      <c r="F3" s="355"/>
      <c r="G3" s="355"/>
      <c r="H3" s="355"/>
      <c r="I3" s="355"/>
      <c r="J3" s="355"/>
      <c r="K3" s="355"/>
      <c r="L3" s="355"/>
      <c r="M3" s="355"/>
      <c r="N3" s="355"/>
    </row>
    <row r="4" spans="3:15" x14ac:dyDescent="0.25">
      <c r="C4" s="37"/>
      <c r="D4" s="39"/>
      <c r="E4" s="40">
        <v>2020</v>
      </c>
      <c r="F4" s="40">
        <v>2030</v>
      </c>
      <c r="G4" s="40">
        <v>2040</v>
      </c>
      <c r="H4" s="40">
        <v>2050</v>
      </c>
      <c r="I4" s="356" t="s">
        <v>73</v>
      </c>
      <c r="J4" s="356"/>
      <c r="K4" s="356" t="s">
        <v>74</v>
      </c>
      <c r="L4" s="356"/>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2"/>
      <c r="D43" s="352"/>
      <c r="E43" s="352"/>
      <c r="F43" s="352"/>
      <c r="G43" s="352"/>
      <c r="H43" s="352"/>
      <c r="I43" s="352"/>
      <c r="J43" s="352"/>
      <c r="K43" s="352"/>
      <c r="L43" s="69"/>
      <c r="M43" s="70"/>
      <c r="N43" s="352"/>
      <c r="O43" s="352"/>
    </row>
    <row r="44" spans="3:15" x14ac:dyDescent="0.25">
      <c r="C44" s="70"/>
      <c r="E44" s="352"/>
      <c r="F44" s="353"/>
      <c r="G44" s="353"/>
      <c r="H44" s="353"/>
      <c r="I44" s="353"/>
      <c r="J44" s="353"/>
      <c r="K44" s="353"/>
      <c r="L44" s="353"/>
      <c r="M44" s="353"/>
      <c r="N44" s="352"/>
      <c r="O44" s="352"/>
    </row>
    <row r="45" spans="3:15" x14ac:dyDescent="0.25">
      <c r="C45" s="71"/>
      <c r="D45" s="352"/>
      <c r="E45" s="353"/>
      <c r="F45" s="353"/>
      <c r="G45" s="353"/>
      <c r="H45" s="353"/>
      <c r="I45" s="353"/>
      <c r="J45" s="353"/>
      <c r="K45" s="353"/>
      <c r="L45" s="353"/>
      <c r="M45" s="70"/>
      <c r="N45" s="352"/>
      <c r="O45" s="352"/>
    </row>
    <row r="46" spans="3:15" x14ac:dyDescent="0.25">
      <c r="C46" s="70"/>
      <c r="E46" s="352"/>
      <c r="F46" s="353"/>
      <c r="G46" s="353"/>
      <c r="H46" s="353"/>
      <c r="I46" s="353"/>
      <c r="J46" s="353"/>
      <c r="K46" s="353"/>
      <c r="L46" s="353"/>
      <c r="M46" s="353"/>
      <c r="N46" s="352"/>
      <c r="O46" s="352"/>
    </row>
    <row r="47" spans="3:15" x14ac:dyDescent="0.25">
      <c r="C47" s="70"/>
      <c r="D47" s="352"/>
      <c r="E47" s="353"/>
      <c r="F47" s="353"/>
      <c r="G47" s="353"/>
      <c r="H47" s="353"/>
      <c r="I47" s="353"/>
      <c r="J47" s="353"/>
      <c r="K47" s="353"/>
      <c r="L47" s="353"/>
      <c r="M47" s="70"/>
      <c r="N47" s="352"/>
      <c r="O47" s="352"/>
    </row>
    <row r="48" spans="3:15" x14ac:dyDescent="0.25">
      <c r="D48" s="72"/>
      <c r="N48" s="352"/>
      <c r="O48" s="352"/>
    </row>
    <row r="49" spans="3:15" x14ac:dyDescent="0.25">
      <c r="C49" s="70"/>
      <c r="D49" s="69"/>
      <c r="E49" s="69"/>
      <c r="F49" s="73"/>
      <c r="G49" s="69"/>
      <c r="H49" s="69"/>
      <c r="I49" s="69"/>
      <c r="J49" s="69"/>
      <c r="K49" s="69"/>
      <c r="L49" s="69"/>
      <c r="M49" s="70"/>
      <c r="N49" s="352"/>
      <c r="O49" s="352"/>
    </row>
    <row r="50" spans="3:15" x14ac:dyDescent="0.25">
      <c r="C50" s="357" t="s">
        <v>124</v>
      </c>
      <c r="D50" s="357"/>
      <c r="E50" s="66"/>
      <c r="F50" s="66"/>
      <c r="G50" s="66"/>
      <c r="H50" s="66"/>
      <c r="I50" s="66"/>
      <c r="J50" s="66"/>
      <c r="K50" s="66"/>
      <c r="L50" s="66"/>
      <c r="M50" s="70"/>
      <c r="N50" s="352"/>
      <c r="O50" s="352"/>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4" t="s">
        <v>269</v>
      </c>
      <c r="E2" s="355"/>
      <c r="F2" s="355"/>
      <c r="G2" s="355"/>
      <c r="H2" s="355"/>
      <c r="I2" s="355"/>
      <c r="J2" s="355"/>
      <c r="K2" s="355"/>
      <c r="L2" s="355"/>
      <c r="M2" s="355"/>
    </row>
    <row r="3" spans="2:14" x14ac:dyDescent="0.25">
      <c r="B3" s="37"/>
      <c r="C3" s="39"/>
      <c r="D3" s="40">
        <v>2020</v>
      </c>
      <c r="E3" s="40">
        <v>2030</v>
      </c>
      <c r="F3" s="40">
        <v>2040</v>
      </c>
      <c r="G3" s="40">
        <v>2050</v>
      </c>
      <c r="H3" s="356" t="s">
        <v>73</v>
      </c>
      <c r="I3" s="356"/>
      <c r="J3" s="356" t="s">
        <v>74</v>
      </c>
      <c r="K3" s="356"/>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2"/>
      <c r="C41" s="352"/>
      <c r="D41" s="352"/>
      <c r="E41" s="352"/>
      <c r="F41" s="352"/>
      <c r="G41" s="352"/>
      <c r="H41" s="352"/>
      <c r="I41" s="352"/>
      <c r="J41" s="352"/>
      <c r="K41" s="69"/>
      <c r="L41" s="70"/>
      <c r="M41" s="352"/>
      <c r="N41" s="352"/>
    </row>
    <row r="42" spans="2:14" x14ac:dyDescent="0.25">
      <c r="B42" s="70"/>
      <c r="D42" s="352"/>
      <c r="E42" s="353"/>
      <c r="F42" s="353"/>
      <c r="G42" s="353"/>
      <c r="H42" s="353"/>
      <c r="I42" s="353"/>
      <c r="J42" s="353"/>
      <c r="K42" s="353"/>
      <c r="L42" s="353"/>
      <c r="M42" s="352"/>
      <c r="N42" s="352"/>
    </row>
    <row r="43" spans="2:14" x14ac:dyDescent="0.25">
      <c r="B43" s="71"/>
      <c r="C43" s="352"/>
      <c r="D43" s="353"/>
      <c r="E43" s="353"/>
      <c r="F43" s="353"/>
      <c r="G43" s="353"/>
      <c r="H43" s="353"/>
      <c r="I43" s="353"/>
      <c r="J43" s="353"/>
      <c r="K43" s="353"/>
      <c r="L43" s="70"/>
      <c r="M43" s="352"/>
      <c r="N43" s="352"/>
    </row>
    <row r="44" spans="2:14" x14ac:dyDescent="0.25">
      <c r="B44" s="70"/>
      <c r="D44" s="352"/>
      <c r="E44" s="353"/>
      <c r="F44" s="353"/>
      <c r="G44" s="353"/>
      <c r="H44" s="353"/>
      <c r="I44" s="353"/>
      <c r="J44" s="353"/>
      <c r="K44" s="353"/>
      <c r="L44" s="353"/>
      <c r="M44" s="352"/>
      <c r="N44" s="352"/>
    </row>
    <row r="45" spans="2:14" x14ac:dyDescent="0.25">
      <c r="B45" s="70"/>
      <c r="C45" s="352"/>
      <c r="D45" s="353"/>
      <c r="E45" s="353"/>
      <c r="F45" s="353"/>
      <c r="G45" s="353"/>
      <c r="H45" s="353"/>
      <c r="I45" s="353"/>
      <c r="J45" s="353"/>
      <c r="K45" s="353"/>
      <c r="L45" s="70"/>
      <c r="M45" s="352"/>
      <c r="N45" s="352"/>
    </row>
    <row r="46" spans="2:14" x14ac:dyDescent="0.25">
      <c r="C46" s="72"/>
      <c r="M46" s="352"/>
      <c r="N46" s="352"/>
    </row>
    <row r="47" spans="2:14" x14ac:dyDescent="0.25">
      <c r="B47" s="70"/>
      <c r="C47" s="69"/>
      <c r="D47" s="69"/>
      <c r="E47" s="73"/>
      <c r="F47" s="69"/>
      <c r="G47" s="69"/>
      <c r="H47" s="69"/>
      <c r="I47" s="69"/>
      <c r="J47" s="69"/>
      <c r="K47" s="69"/>
      <c r="L47" s="70"/>
      <c r="M47" s="352"/>
      <c r="N47" s="352"/>
    </row>
    <row r="48" spans="2:14" x14ac:dyDescent="0.25">
      <c r="B48" s="357" t="s">
        <v>124</v>
      </c>
      <c r="C48" s="357"/>
      <c r="D48" s="66"/>
      <c r="E48" s="66"/>
      <c r="F48" s="66"/>
      <c r="G48" s="66"/>
      <c r="H48" s="66"/>
      <c r="I48" s="66"/>
      <c r="J48" s="66"/>
      <c r="K48" s="66"/>
      <c r="L48" s="70"/>
      <c r="M48" s="352"/>
      <c r="N48" s="352"/>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8" t="s">
        <v>368</v>
      </c>
      <c r="D3" s="358"/>
      <c r="E3" s="358"/>
      <c r="F3" s="358"/>
      <c r="G3" s="358"/>
      <c r="H3" s="358"/>
      <c r="I3" s="358"/>
      <c r="J3" s="358"/>
      <c r="K3" s="358"/>
      <c r="L3" s="358"/>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59" t="s">
        <v>391</v>
      </c>
      <c r="D2" s="360"/>
      <c r="E2" s="360"/>
      <c r="F2" s="360"/>
      <c r="G2" s="360"/>
      <c r="H2" s="360"/>
      <c r="I2" s="360"/>
      <c r="J2" s="360"/>
      <c r="K2" s="360"/>
      <c r="L2" s="360"/>
      <c r="M2" s="360"/>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23" zoomScale="78" workbookViewId="0">
      <selection activeCell="O12" sqref="O12:R14"/>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1" t="s">
        <v>429</v>
      </c>
      <c r="C1" s="362"/>
      <c r="D1" s="362"/>
      <c r="E1" s="362"/>
      <c r="F1" s="362"/>
      <c r="G1" s="362"/>
      <c r="H1" s="362"/>
      <c r="I1" s="362"/>
      <c r="J1" s="362"/>
      <c r="K1" s="362"/>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79" t="s">
        <v>526</v>
      </c>
      <c r="O1" s="381" t="s">
        <v>527</v>
      </c>
      <c r="P1" s="381"/>
      <c r="Q1" s="381"/>
      <c r="R1" s="381"/>
      <c r="S1" s="381"/>
      <c r="T1" s="381"/>
      <c r="U1" s="381"/>
      <c r="V1" s="381"/>
      <c r="W1" s="381"/>
      <c r="X1" s="381"/>
      <c r="Y1" s="381"/>
      <c r="Z1" s="382"/>
    </row>
    <row r="2" spans="1:26" ht="15" thickBot="1" x14ac:dyDescent="0.35">
      <c r="A2" s="249" t="s">
        <v>71</v>
      </c>
      <c r="B2" s="383" t="s">
        <v>528</v>
      </c>
      <c r="C2" s="384"/>
      <c r="D2" s="384"/>
      <c r="E2" s="384"/>
      <c r="F2" s="384"/>
      <c r="G2" s="384"/>
      <c r="H2" s="384"/>
      <c r="I2" s="384"/>
      <c r="J2" s="384"/>
      <c r="K2" s="385"/>
      <c r="N2" s="380"/>
      <c r="O2" s="386" t="s">
        <v>529</v>
      </c>
      <c r="P2" s="387"/>
      <c r="Q2" s="387"/>
      <c r="R2" s="388"/>
      <c r="S2" s="387" t="s">
        <v>530</v>
      </c>
      <c r="T2" s="387"/>
      <c r="U2" s="387"/>
      <c r="V2" s="387"/>
      <c r="W2" s="386" t="s">
        <v>531</v>
      </c>
      <c r="X2" s="387"/>
      <c r="Y2" s="387"/>
      <c r="Z2" s="389"/>
    </row>
    <row r="3" spans="1:26" ht="13.8" thickBot="1" x14ac:dyDescent="0.3">
      <c r="A3" s="377" t="s">
        <v>77</v>
      </c>
      <c r="B3" s="365">
        <v>2020</v>
      </c>
      <c r="C3" s="365">
        <v>2030</v>
      </c>
      <c r="D3" s="365">
        <v>2040</v>
      </c>
      <c r="E3" s="365">
        <v>2050</v>
      </c>
      <c r="F3" s="376">
        <v>2030</v>
      </c>
      <c r="G3" s="364"/>
      <c r="H3" s="363">
        <v>2050</v>
      </c>
      <c r="I3" s="364"/>
      <c r="J3" s="365" t="s">
        <v>75</v>
      </c>
      <c r="K3" s="365"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8"/>
      <c r="B4" s="366"/>
      <c r="C4" s="366"/>
      <c r="D4" s="366"/>
      <c r="E4" s="366"/>
      <c r="F4" s="253" t="s">
        <v>78</v>
      </c>
      <c r="G4" s="253" t="s">
        <v>79</v>
      </c>
      <c r="H4" s="253" t="s">
        <v>78</v>
      </c>
      <c r="I4" s="253" t="s">
        <v>79</v>
      </c>
      <c r="J4" s="366"/>
      <c r="K4" s="366"/>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67" t="s">
        <v>557</v>
      </c>
      <c r="C18" s="368"/>
      <c r="D18" s="368"/>
      <c r="E18" s="369"/>
      <c r="F18" s="286"/>
      <c r="G18" s="286"/>
      <c r="H18" s="286"/>
      <c r="I18" s="286"/>
      <c r="J18" s="278"/>
      <c r="K18" s="279"/>
    </row>
    <row r="19" spans="1:11" x14ac:dyDescent="0.25">
      <c r="A19" s="262" t="s">
        <v>558</v>
      </c>
      <c r="B19" s="370"/>
      <c r="C19" s="371"/>
      <c r="D19" s="371"/>
      <c r="E19" s="372"/>
      <c r="F19" s="286"/>
      <c r="G19" s="286"/>
      <c r="H19" s="286"/>
      <c r="I19" s="286"/>
      <c r="J19" s="278"/>
      <c r="K19" s="279"/>
    </row>
    <row r="20" spans="1:11" ht="15.6" x14ac:dyDescent="0.25">
      <c r="A20" s="262" t="s">
        <v>559</v>
      </c>
      <c r="B20" s="370"/>
      <c r="C20" s="371"/>
      <c r="D20" s="371"/>
      <c r="E20" s="372"/>
      <c r="F20" s="286"/>
      <c r="G20" s="286"/>
      <c r="H20" s="286"/>
      <c r="I20" s="286"/>
      <c r="J20" s="278"/>
      <c r="K20" s="279"/>
    </row>
    <row r="21" spans="1:11" x14ac:dyDescent="0.25">
      <c r="A21" s="262" t="s">
        <v>560</v>
      </c>
      <c r="B21" s="370"/>
      <c r="C21" s="371"/>
      <c r="D21" s="371"/>
      <c r="E21" s="372"/>
      <c r="F21" s="286"/>
      <c r="G21" s="286"/>
      <c r="H21" s="286"/>
      <c r="I21" s="286"/>
      <c r="J21" s="278"/>
      <c r="K21" s="279"/>
    </row>
    <row r="22" spans="1:11" ht="13.8" thickBot="1" x14ac:dyDescent="0.3">
      <c r="A22" s="287" t="s">
        <v>561</v>
      </c>
      <c r="B22" s="370"/>
      <c r="C22" s="371"/>
      <c r="D22" s="371"/>
      <c r="E22" s="372"/>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73" t="s">
        <v>557</v>
      </c>
      <c r="C38" s="374"/>
      <c r="D38" s="374"/>
      <c r="E38" s="375"/>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zoomScale="44" workbookViewId="0">
      <selection activeCell="L26" sqref="L26:N3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D14" sqref="D14:G16"/>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Sheet1</vt:lpstr>
      <vt:lpstr>Sheet2</vt:lpstr>
      <vt:lpstr>Sheet3</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2024-02-13T10:52:36Z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